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2" windowWidth="23256" windowHeight="10680"/>
  </bookViews>
  <sheets>
    <sheet name="Sheet1" sheetId="1" r:id="rId1"/>
  </sheets>
  <definedNames>
    <definedName name="_xlnm.Print_Area" localSheetId="0">Sheet1!$A$1:$M$59</definedName>
    <definedName name="solver_adj" localSheetId="0" hidden="1">Sheet1!$F$6:$F$11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Sheet1!$K$47</definedName>
    <definedName name="solver_lhs10" localSheetId="0" hidden="1">Sheet1!$I$19</definedName>
    <definedName name="solver_lhs11" localSheetId="0" hidden="1">Sheet1!$I$20</definedName>
    <definedName name="solver_lhs12" localSheetId="0" hidden="1">Sheet1!$H$19</definedName>
    <definedName name="solver_lhs13" localSheetId="0" hidden="1">Sheet1!$H$20</definedName>
    <definedName name="solver_lhs14" localSheetId="0" hidden="1">Sheet1!$F$7</definedName>
    <definedName name="solver_lhs15" localSheetId="0" hidden="1">Sheet1!$F$8</definedName>
    <definedName name="solver_lhs16" localSheetId="0" hidden="1">Sheet1!$F$8</definedName>
    <definedName name="solver_lhs17" localSheetId="0" hidden="1">Sheet1!$C$12</definedName>
    <definedName name="solver_lhs18" localSheetId="0" hidden="1">Sheet1!$F$10</definedName>
    <definedName name="solver_lhs19" localSheetId="0" hidden="1">Sheet1!$F$11</definedName>
    <definedName name="solver_lhs2" localSheetId="0" hidden="1">Sheet1!$K$39</definedName>
    <definedName name="solver_lhs20" localSheetId="0" hidden="1">Sheet1!$F$6</definedName>
    <definedName name="solver_lhs21" localSheetId="0" hidden="1">Sheet1!$F$7</definedName>
    <definedName name="solver_lhs22" localSheetId="0" hidden="1">Sheet1!$K$39</definedName>
    <definedName name="solver_lhs3" localSheetId="0" hidden="1">Sheet1!$K$55</definedName>
    <definedName name="solver_lhs4" localSheetId="0" hidden="1">Sheet1!$K$20</definedName>
    <definedName name="solver_lhs5" localSheetId="0" hidden="1">Sheet1!$F$9</definedName>
    <definedName name="solver_lhs6" localSheetId="0" hidden="1">Sheet1!$K$14</definedName>
    <definedName name="solver_lhs7" localSheetId="0" hidden="1">Sheet1!$J$20</definedName>
    <definedName name="solver_lhs8" localSheetId="0" hidden="1">Sheet1!$K$19</definedName>
    <definedName name="solver_lhs9" localSheetId="0" hidden="1">Sheet1!$J$19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21</definedName>
    <definedName name="solver_nwt" localSheetId="0" hidden="1">1</definedName>
    <definedName name="solver_opt" localSheetId="0" hidden="1">Sheet1!$H$13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10" localSheetId="0" hidden="1">3</definedName>
    <definedName name="solver_rel11" localSheetId="0" hidden="1">3</definedName>
    <definedName name="solver_rel12" localSheetId="0" hidden="1">3</definedName>
    <definedName name="solver_rel13" localSheetId="0" hidden="1">3</definedName>
    <definedName name="solver_rel14" localSheetId="0" hidden="1">3</definedName>
    <definedName name="solver_rel15" localSheetId="0" hidden="1">3</definedName>
    <definedName name="solver_rel16" localSheetId="0" hidden="1">1</definedName>
    <definedName name="solver_rel17" localSheetId="0" hidden="1">3</definedName>
    <definedName name="solver_rel18" localSheetId="0" hidden="1">3</definedName>
    <definedName name="solver_rel19" localSheetId="0" hidden="1">3</definedName>
    <definedName name="solver_rel2" localSheetId="0" hidden="1">3</definedName>
    <definedName name="solver_rel20" localSheetId="0" hidden="1">1</definedName>
    <definedName name="solver_rel21" localSheetId="0" hidden="1">1</definedName>
    <definedName name="solver_rel22" localSheetId="0" hidden="1">3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Sheet1!$K$43</definedName>
    <definedName name="solver_rhs10" localSheetId="0" hidden="1">0</definedName>
    <definedName name="solver_rhs11" localSheetId="0" hidden="1">0</definedName>
    <definedName name="solver_rhs12" localSheetId="0" hidden="1">0</definedName>
    <definedName name="solver_rhs13" localSheetId="0" hidden="1">0</definedName>
    <definedName name="solver_rhs14" localSheetId="0" hidden="1">Sheet1!$C$18</definedName>
    <definedName name="solver_rhs15" localSheetId="0" hidden="1">Sheet1!$C$20</definedName>
    <definedName name="solver_rhs16" localSheetId="0" hidden="1">Sheet1!$C$19</definedName>
    <definedName name="solver_rhs17" localSheetId="0" hidden="1">MAX(Sheet1!$E$51,Sheet1!$F$51)</definedName>
    <definedName name="solver_rhs18" localSheetId="0" hidden="1">Sheet1!$C$22</definedName>
    <definedName name="solver_rhs19" localSheetId="0" hidden="1">Sheet1!$C$23</definedName>
    <definedName name="solver_rhs2" localSheetId="0" hidden="1">Sheet1!$K$35</definedName>
    <definedName name="solver_rhs20" localSheetId="0" hidden="1">Sheet1!$C$16</definedName>
    <definedName name="solver_rhs21" localSheetId="0" hidden="1">Sheet1!$C$17</definedName>
    <definedName name="solver_rhs22" localSheetId="0" hidden="1">Sheet1!$K$35</definedName>
    <definedName name="solver_rhs3" localSheetId="0" hidden="1">Sheet1!$K$51</definedName>
    <definedName name="solver_rhs4" localSheetId="0" hidden="1">0</definedName>
    <definedName name="solver_rhs5" localSheetId="0" hidden="1">Sheet1!$C$21</definedName>
    <definedName name="solver_rhs6" localSheetId="0" hidden="1">Sheet1!$C$24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K51" i="1" l="1"/>
  <c r="K53" i="1" s="1"/>
  <c r="F57" i="1" l="1"/>
  <c r="H13" i="1" l="1"/>
  <c r="K12" i="1" l="1"/>
  <c r="I58" i="1"/>
  <c r="I57" i="1"/>
  <c r="F58" i="1"/>
  <c r="K13" i="1" l="1"/>
  <c r="K14" i="1" l="1"/>
  <c r="J23" i="1" s="1"/>
  <c r="E38" i="1"/>
  <c r="E52" i="1" s="1"/>
  <c r="F46" i="1"/>
  <c r="F53" i="1" s="1"/>
  <c r="E46" i="1"/>
  <c r="E53" i="1" s="1"/>
  <c r="F38" i="1"/>
  <c r="F52" i="1" s="1"/>
  <c r="F51" i="1" s="1"/>
  <c r="K35" i="1"/>
  <c r="K43" i="1"/>
  <c r="E35" i="1"/>
  <c r="F36" i="1"/>
  <c r="F43" i="1"/>
  <c r="E44" i="1"/>
  <c r="E51" i="1" l="1"/>
  <c r="I20" i="1"/>
  <c r="K20" i="1"/>
  <c r="I19" i="1"/>
  <c r="K19" i="1"/>
  <c r="H20" i="1"/>
  <c r="J19" i="1"/>
  <c r="H19" i="1"/>
  <c r="K37" i="1"/>
  <c r="K39" i="1" s="1"/>
  <c r="H22" i="1" s="1"/>
  <c r="K45" i="1"/>
  <c r="K47" i="1" s="1"/>
  <c r="I22" i="1" s="1"/>
  <c r="J20" i="1"/>
  <c r="L21" i="1" l="1"/>
  <c r="K55" i="1"/>
  <c r="K22" i="1" s="1"/>
</calcChain>
</file>

<file path=xl/comments1.xml><?xml version="1.0" encoding="utf-8"?>
<comments xmlns="http://schemas.openxmlformats.org/spreadsheetml/2006/main">
  <authors>
    <author>alro</author>
    <author>Alan Rothwell - LR</author>
  </authors>
  <commentList>
    <comment ref="B6" authorId="0">
      <text>
        <r>
          <rPr>
            <sz val="9"/>
            <color indexed="81"/>
            <rFont val="Tahoma"/>
            <family val="2"/>
          </rPr>
          <t>Positive bending moment
(causing tension in the
upper flange)</t>
        </r>
      </text>
    </comment>
    <comment ref="B7" authorId="1">
      <text>
        <r>
          <rPr>
            <sz val="9"/>
            <color indexed="81"/>
            <rFont val="Tahoma"/>
            <family val="2"/>
          </rPr>
          <t xml:space="preserve">Negative bending moment
(causing tension in the
lower flange)
</t>
        </r>
      </text>
    </comment>
    <comment ref="B8" authorId="0">
      <text>
        <r>
          <rPr>
            <sz val="9"/>
            <color indexed="81"/>
            <rFont val="Tahoma"/>
            <family val="2"/>
          </rPr>
          <t>Shear force associated with 
the positive bending moment</t>
        </r>
      </text>
    </comment>
    <comment ref="B9" authorId="0">
      <text>
        <r>
          <rPr>
            <sz val="9"/>
            <color indexed="81"/>
            <rFont val="Tahoma"/>
            <family val="2"/>
          </rPr>
          <t>Shear force associated with
the negative bending moment</t>
        </r>
      </text>
    </comment>
    <comment ref="B10" authorId="0">
      <text>
        <r>
          <rPr>
            <sz val="9"/>
            <color indexed="81"/>
            <rFont val="Tahoma"/>
            <family val="2"/>
          </rPr>
          <t>Allowable stress
in tension</t>
        </r>
      </text>
    </comment>
    <comment ref="B11" authorId="0">
      <text>
        <r>
          <rPr>
            <sz val="9"/>
            <color indexed="81"/>
            <rFont val="Tahoma"/>
            <family val="2"/>
          </rPr>
          <t>Allowable stress
in compression</t>
        </r>
      </text>
    </comment>
    <comment ref="B12" authorId="0">
      <text>
        <r>
          <rPr>
            <sz val="9"/>
            <color indexed="81"/>
            <rFont val="Tahoma"/>
            <family val="2"/>
          </rPr>
          <t>Allowable stress
in shear</t>
        </r>
      </text>
    </comment>
    <comment ref="J12" authorId="0">
      <text>
        <r>
          <rPr>
            <sz val="9"/>
            <color indexed="81"/>
            <rFont val="Tahoma"/>
            <family val="2"/>
          </rPr>
          <t>Height of neutral axis
above the mid-height
of the beam</t>
        </r>
      </text>
    </comment>
    <comment ref="B13" authorId="0">
      <text>
        <r>
          <rPr>
            <sz val="9"/>
            <color indexed="81"/>
            <rFont val="Tahoma"/>
            <family val="2"/>
          </rPr>
          <t>0.2 % proof stress</t>
        </r>
      </text>
    </comment>
    <comment ref="J13" authorId="0">
      <text>
        <r>
          <rPr>
            <sz val="9"/>
            <color indexed="81"/>
            <rFont val="Tahoma"/>
            <family val="2"/>
          </rPr>
          <t>Second moment of area of the beam</t>
        </r>
      </text>
    </comment>
    <comment ref="B14" authorId="0">
      <text>
        <r>
          <rPr>
            <sz val="9"/>
            <color indexed="81"/>
            <rFont val="Tahoma"/>
            <family val="2"/>
          </rPr>
          <t xml:space="preserve">Elastic modulus
</t>
        </r>
      </text>
    </comment>
    <comment ref="J14" authorId="0">
      <text>
        <r>
          <rPr>
            <sz val="9"/>
            <color indexed="81"/>
            <rFont val="Tahoma"/>
            <family val="2"/>
          </rPr>
          <t>Bending stiffness
of the beam</t>
        </r>
      </text>
    </comment>
    <comment ref="B15" authorId="0">
      <text>
        <r>
          <rPr>
            <sz val="9"/>
            <color indexed="81"/>
            <rFont val="Tahoma"/>
            <family val="2"/>
          </rPr>
          <t>Ramberg-Osgood index</t>
        </r>
      </text>
    </comment>
    <comment ref="G19" authorId="0">
      <text>
        <r>
          <rPr>
            <sz val="9"/>
            <color indexed="81"/>
            <rFont val="Tahoma"/>
            <family val="2"/>
          </rPr>
          <t>Equivalent (Von Mises)
combined stress</t>
        </r>
      </text>
    </comment>
    <comment ref="G20" authorId="0">
      <text>
        <r>
          <rPr>
            <sz val="9"/>
            <color indexed="81"/>
            <rFont val="Tahoma"/>
            <family val="2"/>
          </rPr>
          <t>Equivalent (Von Mises)
combined stress</t>
        </r>
      </text>
    </comment>
    <comment ref="B24" authorId="0">
      <text>
        <r>
          <rPr>
            <sz val="9"/>
            <color indexed="81"/>
            <rFont val="Tahoma"/>
            <family val="2"/>
          </rPr>
          <t>Minimum bending stiffness</t>
        </r>
      </text>
    </comment>
  </commentList>
</comments>
</file>

<file path=xl/sharedStrings.xml><?xml version="1.0" encoding="utf-8"?>
<sst xmlns="http://schemas.openxmlformats.org/spreadsheetml/2006/main" count="142" uniqueCount="82">
  <si>
    <t>I-section Beam</t>
  </si>
  <si>
    <t>Parameters</t>
  </si>
  <si>
    <t>Variables</t>
  </si>
  <si>
    <t>mm</t>
  </si>
  <si>
    <r>
      <t>mm</t>
    </r>
    <r>
      <rPr>
        <vertAlign val="superscript"/>
        <sz val="11"/>
        <color theme="1"/>
        <rFont val="Times New Roman"/>
        <family val="1"/>
      </rPr>
      <t>2</t>
    </r>
  </si>
  <si>
    <t xml:space="preserve">y = </t>
  </si>
  <si>
    <t xml:space="preserve">I = </t>
  </si>
  <si>
    <r>
      <t>mm</t>
    </r>
    <r>
      <rPr>
        <vertAlign val="superscript"/>
        <sz val="11"/>
        <color theme="1"/>
        <rFont val="Times New Roman"/>
        <family val="1"/>
      </rPr>
      <t>4</t>
    </r>
  </si>
  <si>
    <t>Nmm</t>
  </si>
  <si>
    <r>
      <rPr>
        <i/>
        <sz val="11"/>
        <color theme="1"/>
        <rFont val="Times New Roman"/>
        <family val="1"/>
      </rPr>
      <t>b</t>
    </r>
    <r>
      <rPr>
        <vertAlign val="subscript"/>
        <sz val="14"/>
        <color theme="1"/>
        <rFont val="Times New Roman"/>
        <family val="1"/>
      </rPr>
      <t>2</t>
    </r>
    <r>
      <rPr>
        <sz val="11"/>
        <color theme="1"/>
        <rFont val="Times New Roman"/>
        <family val="2"/>
      </rPr>
      <t xml:space="preserve"> = </t>
    </r>
  </si>
  <si>
    <r>
      <rPr>
        <i/>
        <sz val="11"/>
        <color theme="1"/>
        <rFont val="Times New Roman"/>
        <family val="1"/>
      </rPr>
      <t>t</t>
    </r>
    <r>
      <rPr>
        <vertAlign val="subscript"/>
        <sz val="14"/>
        <color theme="1"/>
        <rFont val="Times New Roman"/>
        <family val="1"/>
      </rPr>
      <t>1</t>
    </r>
    <r>
      <rPr>
        <sz val="11"/>
        <color theme="1"/>
        <rFont val="Times New Roman"/>
        <family val="2"/>
      </rPr>
      <t xml:space="preserve"> = </t>
    </r>
  </si>
  <si>
    <r>
      <rPr>
        <i/>
        <sz val="11"/>
        <color theme="1"/>
        <rFont val="Times New Roman"/>
        <family val="1"/>
      </rPr>
      <t>t</t>
    </r>
    <r>
      <rPr>
        <vertAlign val="subscript"/>
        <sz val="14"/>
        <color theme="1"/>
        <rFont val="Times New Roman"/>
        <family val="1"/>
      </rPr>
      <t>2</t>
    </r>
    <r>
      <rPr>
        <sz val="11"/>
        <color theme="1"/>
        <rFont val="Times New Roman"/>
        <family val="2"/>
      </rPr>
      <t xml:space="preserve"> = </t>
    </r>
  </si>
  <si>
    <t>Web</t>
  </si>
  <si>
    <r>
      <t>N/mm</t>
    </r>
    <r>
      <rPr>
        <vertAlign val="superscript"/>
        <sz val="11"/>
        <color theme="1"/>
        <rFont val="Times New Roman"/>
        <family val="1"/>
      </rPr>
      <t>2</t>
    </r>
  </si>
  <si>
    <r>
      <rPr>
        <i/>
        <sz val="11"/>
        <color theme="1"/>
        <rFont val="Times New Roman"/>
        <family val="1"/>
      </rPr>
      <t>EI</t>
    </r>
    <r>
      <rPr>
        <vertAlign val="subscript"/>
        <sz val="14"/>
        <color theme="1"/>
        <rFont val="Times New Roman"/>
        <family val="1"/>
      </rPr>
      <t>min</t>
    </r>
    <r>
      <rPr>
        <sz val="11"/>
        <color theme="1"/>
        <rFont val="Times New Roman"/>
        <family val="2"/>
      </rPr>
      <t xml:space="preserve"> = </t>
    </r>
  </si>
  <si>
    <r>
      <t>Nmm</t>
    </r>
    <r>
      <rPr>
        <vertAlign val="superscript"/>
        <sz val="11"/>
        <color theme="1"/>
        <rFont val="Times New Roman"/>
        <family val="1"/>
      </rPr>
      <t>2</t>
    </r>
  </si>
  <si>
    <t>N</t>
  </si>
  <si>
    <r>
      <rPr>
        <i/>
        <sz val="11"/>
        <color theme="1"/>
        <rFont val="Times New Roman"/>
        <family val="1"/>
      </rPr>
      <t>t</t>
    </r>
    <r>
      <rPr>
        <i/>
        <vertAlign val="subscript"/>
        <sz val="14"/>
        <color theme="1"/>
        <rFont val="Times New Roman"/>
        <family val="1"/>
      </rPr>
      <t>w</t>
    </r>
    <r>
      <rPr>
        <sz val="11"/>
        <color theme="1"/>
        <rFont val="Times New Roman"/>
        <family val="2"/>
      </rPr>
      <t xml:space="preserve"> =</t>
    </r>
  </si>
  <si>
    <r>
      <rPr>
        <i/>
        <sz val="11"/>
        <color theme="1"/>
        <rFont val="Times New Roman"/>
        <family val="1"/>
      </rPr>
      <t>b</t>
    </r>
    <r>
      <rPr>
        <vertAlign val="subscript"/>
        <sz val="14"/>
        <color theme="1"/>
        <rFont val="Times New Roman"/>
        <family val="1"/>
      </rPr>
      <t xml:space="preserve">1 </t>
    </r>
    <r>
      <rPr>
        <sz val="11"/>
        <color theme="1"/>
        <rFont val="Times New Roman"/>
        <family val="1"/>
      </rPr>
      <t>=</t>
    </r>
    <r>
      <rPr>
        <sz val="11"/>
        <color theme="1"/>
        <rFont val="Times New Roman"/>
        <family val="2"/>
      </rPr>
      <t xml:space="preserve">  </t>
    </r>
  </si>
  <si>
    <t>h =</t>
  </si>
  <si>
    <r>
      <t>under M</t>
    </r>
    <r>
      <rPr>
        <vertAlign val="superscript"/>
        <sz val="16"/>
        <color theme="1"/>
        <rFont val="Times New Roman"/>
        <family val="1"/>
      </rPr>
      <t>+</t>
    </r>
  </si>
  <si>
    <r>
      <t>under M</t>
    </r>
    <r>
      <rPr>
        <vertAlign val="superscript"/>
        <sz val="16"/>
        <color theme="1"/>
        <rFont val="Times New Roman"/>
        <family val="1"/>
      </rPr>
      <t>-</t>
    </r>
  </si>
  <si>
    <r>
      <t>under  Q</t>
    </r>
    <r>
      <rPr>
        <vertAlign val="superscript"/>
        <sz val="16"/>
        <color theme="1"/>
        <rFont val="Times New Roman"/>
        <family val="1"/>
      </rPr>
      <t>+</t>
    </r>
  </si>
  <si>
    <r>
      <t>under Q</t>
    </r>
    <r>
      <rPr>
        <vertAlign val="superscript"/>
        <sz val="16"/>
        <color theme="1"/>
        <rFont val="Times New Roman"/>
        <family val="1"/>
      </rPr>
      <t>-</t>
    </r>
  </si>
  <si>
    <t xml:space="preserve">Shear stress at bottom of web = </t>
  </si>
  <si>
    <t xml:space="preserve">Shear stress at top of web = </t>
  </si>
  <si>
    <t xml:space="preserve">Maximum tensile stress =  </t>
  </si>
  <si>
    <t xml:space="preserve">Maximum compressive stress = </t>
  </si>
  <si>
    <t xml:space="preserve">Maximum shear stress = </t>
  </si>
  <si>
    <t>Tangent modulus at</t>
  </si>
  <si>
    <t>Secant modulus at</t>
  </si>
  <si>
    <t xml:space="preserve">Max. shear stress (at neutral axis) = </t>
  </si>
  <si>
    <r>
      <rPr>
        <i/>
        <sz val="11"/>
        <color theme="1"/>
        <rFont val="Times New Roman"/>
        <family val="1"/>
      </rPr>
      <t>M</t>
    </r>
    <r>
      <rPr>
        <vertAlign val="superscript"/>
        <sz val="16"/>
        <color theme="1"/>
        <rFont val="Times New Roman"/>
        <family val="1"/>
      </rPr>
      <t>+</t>
    </r>
    <r>
      <rPr>
        <vertAlign val="superscript"/>
        <sz val="11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 xml:space="preserve">= </t>
    </r>
  </si>
  <si>
    <t>Margins of safety</t>
  </si>
  <si>
    <t>flange</t>
  </si>
  <si>
    <t>web</t>
  </si>
  <si>
    <t>upper</t>
  </si>
  <si>
    <t>lower</t>
  </si>
  <si>
    <t>top</t>
  </si>
  <si>
    <t>bottom</t>
  </si>
  <si>
    <t>neutral axis</t>
  </si>
  <si>
    <r>
      <t>σ</t>
    </r>
    <r>
      <rPr>
        <vertAlign val="subscript"/>
        <sz val="16"/>
        <color theme="1"/>
        <rFont val="Times New Roman"/>
        <family val="1"/>
      </rPr>
      <t>t</t>
    </r>
    <r>
      <rPr>
        <sz val="12"/>
        <color theme="1"/>
        <rFont val="Times New Roman"/>
        <family val="1"/>
      </rPr>
      <t xml:space="preserve"> = </t>
    </r>
  </si>
  <si>
    <r>
      <t>σ</t>
    </r>
    <r>
      <rPr>
        <vertAlign val="subscript"/>
        <sz val="16"/>
        <color theme="1"/>
        <rFont val="Times New Roman"/>
        <family val="1"/>
      </rPr>
      <t>c</t>
    </r>
    <r>
      <rPr>
        <sz val="16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=</t>
    </r>
    <r>
      <rPr>
        <sz val="16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 </t>
    </r>
  </si>
  <si>
    <r>
      <t>σ</t>
    </r>
    <r>
      <rPr>
        <vertAlign val="subscript"/>
        <sz val="14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= </t>
    </r>
  </si>
  <si>
    <r>
      <rPr>
        <i/>
        <sz val="12"/>
        <color theme="1"/>
        <rFont val="Times New Roman"/>
        <family val="1"/>
      </rPr>
      <t>m</t>
    </r>
    <r>
      <rPr>
        <sz val="12"/>
        <color theme="1"/>
        <rFont val="Times New Roman"/>
        <family val="1"/>
      </rPr>
      <t xml:space="preserve"> = </t>
    </r>
  </si>
  <si>
    <t>Buckling stress</t>
  </si>
  <si>
    <t xml:space="preserve">in compression = </t>
  </si>
  <si>
    <r>
      <rPr>
        <i/>
        <sz val="12"/>
        <color theme="1"/>
        <rFont val="Times New Roman"/>
        <family val="1"/>
      </rPr>
      <t>E</t>
    </r>
    <r>
      <rPr>
        <sz val="12"/>
        <color theme="1"/>
        <rFont val="Times New Roman"/>
        <family val="1"/>
      </rPr>
      <t xml:space="preserve"> = </t>
    </r>
  </si>
  <si>
    <r>
      <rPr>
        <i/>
        <sz val="12"/>
        <color theme="1"/>
        <rFont val="Times New Roman"/>
        <family val="1"/>
      </rPr>
      <t>M</t>
    </r>
    <r>
      <rPr>
        <vertAlign val="superscript"/>
        <sz val="16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 xml:space="preserve"> = </t>
    </r>
  </si>
  <si>
    <r>
      <rPr>
        <i/>
        <sz val="12"/>
        <color theme="1"/>
        <rFont val="Times New Roman"/>
        <family val="1"/>
      </rPr>
      <t>Q</t>
    </r>
    <r>
      <rPr>
        <vertAlign val="superscript"/>
        <sz val="16"/>
        <color theme="1"/>
        <rFont val="Times New Roman"/>
        <family val="1"/>
      </rPr>
      <t>-</t>
    </r>
    <r>
      <rPr>
        <sz val="12"/>
        <color theme="1"/>
        <rFont val="Times New Roman"/>
        <family val="2"/>
      </rPr>
      <t xml:space="preserve"> = </t>
    </r>
  </si>
  <si>
    <r>
      <rPr>
        <i/>
        <sz val="12"/>
        <color theme="1"/>
        <rFont val="Times New Roman"/>
        <family val="1"/>
      </rPr>
      <t>Q</t>
    </r>
    <r>
      <rPr>
        <vertAlign val="superscript"/>
        <sz val="16"/>
        <color theme="1"/>
        <rFont val="Times New Roman"/>
        <family val="1"/>
      </rPr>
      <t>+</t>
    </r>
    <r>
      <rPr>
        <sz val="12"/>
        <color theme="1"/>
        <rFont val="Times New Roman"/>
        <family val="2"/>
      </rPr>
      <t xml:space="preserve"> = </t>
    </r>
  </si>
  <si>
    <r>
      <rPr>
        <i/>
        <sz val="11"/>
        <color theme="1"/>
        <rFont val="Times New Roman"/>
        <family val="1"/>
      </rPr>
      <t>EI</t>
    </r>
    <r>
      <rPr>
        <sz val="11"/>
        <color theme="1"/>
        <rFont val="Times New Roman"/>
        <family val="2"/>
      </rPr>
      <t xml:space="preserve"> = </t>
    </r>
  </si>
  <si>
    <t>Stress Analysis</t>
  </si>
  <si>
    <t>Compressive stress in</t>
  </si>
  <si>
    <t xml:space="preserve">middle-plane = </t>
  </si>
  <si>
    <t>above stress =</t>
  </si>
  <si>
    <t>Upper flange</t>
  </si>
  <si>
    <t>Lower flange</t>
  </si>
  <si>
    <t xml:space="preserve">in web = </t>
  </si>
  <si>
    <t xml:space="preserve">in shear = </t>
  </si>
  <si>
    <t xml:space="preserve">Buckling stress </t>
  </si>
  <si>
    <t>Max. average shear stress</t>
  </si>
  <si>
    <t xml:space="preserve"> max. tensile stress</t>
  </si>
  <si>
    <t xml:space="preserve"> max. comp. stress</t>
  </si>
  <si>
    <t xml:space="preserve"> max. shear stress</t>
  </si>
  <si>
    <t xml:space="preserve"> buckling stress</t>
  </si>
  <si>
    <t xml:space="preserve"> minimum stiffness</t>
  </si>
  <si>
    <r>
      <t>τ</t>
    </r>
    <r>
      <rPr>
        <vertAlign val="subscript"/>
        <sz val="14"/>
        <color theme="1"/>
        <rFont val="Times New Roman"/>
        <family val="1"/>
      </rPr>
      <t>all</t>
    </r>
    <r>
      <rPr>
        <sz val="12"/>
        <color theme="1"/>
        <rFont val="Times New Roman"/>
        <family val="1"/>
      </rPr>
      <t xml:space="preserve"> = </t>
    </r>
  </si>
  <si>
    <t xml:space="preserve">Cross-sectional area = </t>
  </si>
  <si>
    <r>
      <rPr>
        <i/>
        <sz val="11"/>
        <color theme="1"/>
        <rFont val="Times New Roman"/>
        <family val="1"/>
      </rPr>
      <t>h</t>
    </r>
    <r>
      <rPr>
        <vertAlign val="subscript"/>
        <sz val="14"/>
        <color theme="1"/>
        <rFont val="Times New Roman"/>
        <family val="1"/>
      </rPr>
      <t>max</t>
    </r>
    <r>
      <rPr>
        <sz val="11"/>
        <color theme="1"/>
        <rFont val="Times New Roman"/>
        <family val="2"/>
      </rPr>
      <t xml:space="preserve"> = </t>
    </r>
  </si>
  <si>
    <r>
      <rPr>
        <i/>
        <sz val="11"/>
        <color theme="1"/>
        <rFont val="Times New Roman"/>
        <family val="1"/>
      </rPr>
      <t>b</t>
    </r>
    <r>
      <rPr>
        <vertAlign val="subscript"/>
        <sz val="14"/>
        <color theme="1"/>
        <rFont val="Times New Roman"/>
        <family val="1"/>
      </rPr>
      <t>1 max</t>
    </r>
    <r>
      <rPr>
        <sz val="11"/>
        <color theme="1"/>
        <rFont val="Times New Roman"/>
        <family val="2"/>
      </rPr>
      <t xml:space="preserve"> = </t>
    </r>
  </si>
  <si>
    <r>
      <rPr>
        <i/>
        <sz val="11"/>
        <color theme="1"/>
        <rFont val="Times New Roman"/>
        <family val="1"/>
      </rPr>
      <t>b</t>
    </r>
    <r>
      <rPr>
        <vertAlign val="subscript"/>
        <sz val="14"/>
        <color theme="1"/>
        <rFont val="Times New Roman"/>
        <family val="1"/>
      </rPr>
      <t>2 max</t>
    </r>
    <r>
      <rPr>
        <sz val="11"/>
        <color theme="1"/>
        <rFont val="Times New Roman"/>
        <family val="2"/>
      </rPr>
      <t xml:space="preserve"> = </t>
    </r>
  </si>
  <si>
    <r>
      <rPr>
        <i/>
        <sz val="11"/>
        <color theme="1"/>
        <rFont val="Times New Roman"/>
        <family val="1"/>
      </rPr>
      <t>b</t>
    </r>
    <r>
      <rPr>
        <vertAlign val="subscript"/>
        <sz val="14"/>
        <color theme="1"/>
        <rFont val="Times New Roman"/>
        <family val="1"/>
      </rPr>
      <t>2 min</t>
    </r>
    <r>
      <rPr>
        <sz val="11"/>
        <color theme="1"/>
        <rFont val="Times New Roman"/>
        <family val="2"/>
      </rPr>
      <t xml:space="preserve"> = </t>
    </r>
  </si>
  <si>
    <r>
      <rPr>
        <i/>
        <sz val="11"/>
        <color theme="1"/>
        <rFont val="Times New Roman"/>
        <family val="1"/>
      </rPr>
      <t>b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2"/>
      </rPr>
      <t xml:space="preserve"> - </t>
    </r>
    <r>
      <rPr>
        <i/>
        <sz val="11"/>
        <color theme="1"/>
        <rFont val="Times New Roman"/>
        <family val="1"/>
      </rPr>
      <t>t</t>
    </r>
    <r>
      <rPr>
        <i/>
        <vertAlign val="subscript"/>
        <sz val="11"/>
        <color theme="1"/>
        <rFont val="Times New Roman"/>
        <family val="1"/>
      </rPr>
      <t>w</t>
    </r>
    <r>
      <rPr>
        <sz val="11"/>
        <color theme="1"/>
        <rFont val="Times New Roman"/>
        <family val="2"/>
      </rPr>
      <t xml:space="preserve"> =  </t>
    </r>
  </si>
  <si>
    <r>
      <rPr>
        <i/>
        <sz val="11"/>
        <color theme="1"/>
        <rFont val="Times New Roman"/>
        <family val="1"/>
      </rPr>
      <t>b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2"/>
      </rPr>
      <t xml:space="preserve"> -</t>
    </r>
    <r>
      <rPr>
        <i/>
        <sz val="11"/>
        <color theme="1"/>
        <rFont val="Times New Roman"/>
        <family val="1"/>
      </rPr>
      <t xml:space="preserve"> t</t>
    </r>
    <r>
      <rPr>
        <i/>
        <vertAlign val="subscript"/>
        <sz val="11"/>
        <color theme="1"/>
        <rFont val="Times New Roman"/>
        <family val="1"/>
      </rPr>
      <t>w</t>
    </r>
    <r>
      <rPr>
        <sz val="11"/>
        <color theme="1"/>
        <rFont val="Times New Roman"/>
        <family val="2"/>
      </rPr>
      <t xml:space="preserve"> = </t>
    </r>
  </si>
  <si>
    <r>
      <t>(</t>
    </r>
    <r>
      <rPr>
        <i/>
        <sz val="11"/>
        <color theme="1"/>
        <rFont val="Times New Roman"/>
        <family val="1"/>
      </rPr>
      <t>h</t>
    </r>
    <r>
      <rPr>
        <sz val="11"/>
        <color theme="1"/>
        <rFont val="Times New Roman"/>
        <family val="2"/>
      </rPr>
      <t xml:space="preserve"> -</t>
    </r>
    <r>
      <rPr>
        <i/>
        <sz val="11"/>
        <color theme="1"/>
        <rFont val="Times New Roman"/>
        <family val="1"/>
      </rPr>
      <t xml:space="preserve"> t</t>
    </r>
    <r>
      <rPr>
        <i/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2"/>
      </rPr>
      <t>)/2 =</t>
    </r>
  </si>
  <si>
    <r>
      <t>(</t>
    </r>
    <r>
      <rPr>
        <i/>
        <sz val="11"/>
        <color theme="1"/>
        <rFont val="Times New Roman"/>
        <family val="1"/>
      </rPr>
      <t>h</t>
    </r>
    <r>
      <rPr>
        <sz val="11"/>
        <color theme="1"/>
        <rFont val="Times New Roman"/>
        <family val="2"/>
      </rPr>
      <t xml:space="preserve"> - </t>
    </r>
    <r>
      <rPr>
        <i/>
        <sz val="11"/>
        <color theme="1"/>
        <rFont val="Times New Roman"/>
        <family val="1"/>
      </rPr>
      <t>t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2"/>
      </rPr>
      <t>)/2 =</t>
    </r>
  </si>
  <si>
    <r>
      <rPr>
        <i/>
        <sz val="11"/>
        <color theme="1"/>
        <rFont val="Times New Roman"/>
        <family val="1"/>
      </rPr>
      <t>b</t>
    </r>
    <r>
      <rPr>
        <vertAlign val="subscript"/>
        <sz val="14"/>
        <color theme="1"/>
        <rFont val="Times New Roman"/>
        <family val="1"/>
      </rPr>
      <t xml:space="preserve">1 min </t>
    </r>
    <r>
      <rPr>
        <sz val="11"/>
        <color theme="1"/>
        <rFont val="Times New Roman"/>
        <family val="1"/>
      </rPr>
      <t xml:space="preserve">= </t>
    </r>
  </si>
  <si>
    <r>
      <rPr>
        <i/>
        <sz val="11"/>
        <color theme="1"/>
        <rFont val="Times New Roman"/>
        <family val="1"/>
      </rPr>
      <t>t</t>
    </r>
    <r>
      <rPr>
        <i/>
        <vertAlign val="subscript"/>
        <sz val="14"/>
        <color theme="1"/>
        <rFont val="Times New Roman"/>
        <family val="1"/>
      </rPr>
      <t>w</t>
    </r>
    <r>
      <rPr>
        <vertAlign val="subscript"/>
        <sz val="14"/>
        <color theme="1"/>
        <rFont val="Times New Roman"/>
        <family val="1"/>
      </rPr>
      <t>min</t>
    </r>
    <r>
      <rPr>
        <sz val="11"/>
        <color theme="1"/>
        <rFont val="Times New Roman"/>
        <family val="1"/>
      </rPr>
      <t xml:space="preserve"> =</t>
    </r>
  </si>
  <si>
    <r>
      <rPr>
        <i/>
        <sz val="11"/>
        <color theme="1"/>
        <rFont val="Times New Roman"/>
        <family val="1"/>
      </rPr>
      <t>t</t>
    </r>
    <r>
      <rPr>
        <vertAlign val="subscript"/>
        <sz val="14"/>
        <color theme="1"/>
        <rFont val="Times New Roman"/>
        <family val="1"/>
      </rPr>
      <t xml:space="preserve">1 min </t>
    </r>
    <r>
      <rPr>
        <sz val="11"/>
        <color theme="1"/>
        <rFont val="Times New Roman"/>
        <family val="1"/>
      </rPr>
      <t>=</t>
    </r>
  </si>
  <si>
    <r>
      <rPr>
        <i/>
        <sz val="11"/>
        <color theme="1"/>
        <rFont val="Times New Roman"/>
        <family val="1"/>
      </rPr>
      <t>t</t>
    </r>
    <r>
      <rPr>
        <i/>
        <vertAlign val="subscript"/>
        <sz val="14"/>
        <color theme="1"/>
        <rFont val="Times New Roman"/>
        <family val="1"/>
      </rPr>
      <t>2</t>
    </r>
    <r>
      <rPr>
        <vertAlign val="subscript"/>
        <sz val="14"/>
        <color theme="1"/>
        <rFont val="Times New Roman"/>
        <family val="1"/>
      </rPr>
      <t xml:space="preserve"> min</t>
    </r>
    <r>
      <rPr>
        <sz val="11"/>
        <color theme="1"/>
        <rFont val="Times New Roman"/>
        <family val="1"/>
      </rPr>
      <t xml:space="preserve"> =</t>
    </r>
  </si>
  <si>
    <t>A. Rothwell.  Optimization Methods in Structural Design  (2017).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</si>
</sst>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1"/>
      <color theme="1"/>
      <name val="Times New Roman"/>
      <family val="2"/>
    </font>
    <font>
      <u/>
      <sz val="11"/>
      <color theme="1"/>
      <name val="Times New Roman"/>
      <family val="1"/>
    </font>
    <font>
      <u/>
      <sz val="11"/>
      <color theme="1"/>
      <name val="Times New Roman"/>
      <family val="2"/>
    </font>
    <font>
      <vertAlign val="subscript"/>
      <sz val="14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vertAlign val="subscript"/>
      <sz val="16"/>
      <color theme="1"/>
      <name val="Times New Roman"/>
      <family val="1"/>
    </font>
    <font>
      <i/>
      <sz val="11"/>
      <color theme="1"/>
      <name val="Times New Roman"/>
      <family val="1"/>
    </font>
    <font>
      <i/>
      <vertAlign val="subscript"/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9"/>
      <color indexed="81"/>
      <name val="Tahoma"/>
      <family val="2"/>
    </font>
    <font>
      <sz val="11"/>
      <color rgb="FFFF0000"/>
      <name val="Times New Roman"/>
      <family val="2"/>
    </font>
    <font>
      <sz val="12"/>
      <color theme="1"/>
      <name val="Times New Roman"/>
      <family val="2"/>
    </font>
    <font>
      <vertAlign val="superscript"/>
      <sz val="16"/>
      <color theme="1"/>
      <name val="Times New Roman"/>
      <family val="1"/>
    </font>
    <font>
      <sz val="11"/>
      <name val="Times New Roman"/>
      <family val="2"/>
    </font>
    <font>
      <b/>
      <sz val="11"/>
      <color theme="1"/>
      <name val="Times New Roman"/>
      <family val="1"/>
    </font>
    <font>
      <sz val="16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color theme="0"/>
      <name val="Times New Roman"/>
      <family val="2"/>
    </font>
    <font>
      <strike/>
      <sz val="11"/>
      <color rgb="FFFF0000"/>
      <name val="Times New Roman"/>
      <family val="2"/>
    </font>
    <font>
      <sz val="11"/>
      <color rgb="FFFF0000"/>
      <name val="Times New Roman"/>
      <family val="1"/>
    </font>
    <font>
      <vertAlign val="subscript"/>
      <sz val="11"/>
      <color theme="1"/>
      <name val="Times New Roman"/>
      <family val="1"/>
    </font>
    <font>
      <i/>
      <vertAlign val="subscript"/>
      <sz val="11"/>
      <color theme="1"/>
      <name val="Times New Roman"/>
      <family val="1"/>
    </font>
    <font>
      <sz val="11"/>
      <color rgb="FF0070C0"/>
      <name val="Times New Roman"/>
      <family val="2"/>
    </font>
    <font>
      <sz val="10"/>
      <name val="Times New Roman"/>
      <family val="2"/>
    </font>
    <font>
      <sz val="10"/>
      <color theme="1"/>
      <name val="Times New Roman"/>
      <family val="1"/>
    </font>
    <font>
      <b/>
      <sz val="13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1" fontId="0" fillId="0" borderId="0" xfId="0" applyNumberFormat="1" applyAlignment="1">
      <alignment horizontal="center"/>
    </xf>
    <xf numFmtId="0" fontId="12" fillId="0" borderId="0" xfId="0" applyFont="1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right"/>
    </xf>
    <xf numFmtId="0" fontId="0" fillId="0" borderId="1" xfId="0" applyBorder="1"/>
    <xf numFmtId="0" fontId="0" fillId="0" borderId="3" xfId="0" applyBorder="1"/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18" fillId="0" borderId="0" xfId="0" applyFont="1" applyAlignment="1">
      <alignment horizontal="right"/>
    </xf>
    <xf numFmtId="164" fontId="16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Border="1"/>
    <xf numFmtId="2" fontId="0" fillId="0" borderId="0" xfId="0" applyNumberFormat="1" applyBorder="1"/>
    <xf numFmtId="0" fontId="0" fillId="0" borderId="0" xfId="0" applyBorder="1" applyAlignment="1">
      <alignment horizontal="left"/>
    </xf>
    <xf numFmtId="11" fontId="0" fillId="0" borderId="0" xfId="0" applyNumberFormat="1" applyBorder="1" applyAlignment="1">
      <alignment horizontal="left"/>
    </xf>
    <xf numFmtId="0" fontId="0" fillId="0" borderId="9" xfId="0" applyBorder="1"/>
    <xf numFmtId="0" fontId="0" fillId="0" borderId="9" xfId="0" applyBorder="1" applyAlignment="1">
      <alignment horizontal="left"/>
    </xf>
    <xf numFmtId="0" fontId="15" fillId="0" borderId="9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/>
    <xf numFmtId="0" fontId="0" fillId="0" borderId="2" xfId="0" applyBorder="1"/>
    <xf numFmtId="0" fontId="0" fillId="0" borderId="5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8" fillId="0" borderId="5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left"/>
    </xf>
    <xf numFmtId="2" fontId="0" fillId="0" borderId="11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16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2" fontId="5" fillId="0" borderId="6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Alignment="1">
      <alignment vertical="top"/>
    </xf>
    <xf numFmtId="0" fontId="19" fillId="0" borderId="0" xfId="0" applyFont="1" applyBorder="1" applyAlignment="1">
      <alignment horizontal="right"/>
    </xf>
    <xf numFmtId="0" fontId="16" fillId="0" borderId="0" xfId="0" applyFont="1"/>
    <xf numFmtId="11" fontId="24" fillId="0" borderId="0" xfId="0" applyNumberFormat="1" applyFont="1"/>
    <xf numFmtId="11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2" fontId="24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25" fillId="0" borderId="0" xfId="0" applyFont="1"/>
    <xf numFmtId="0" fontId="27" fillId="0" borderId="0" xfId="0" applyFont="1"/>
    <xf numFmtId="11" fontId="0" fillId="0" borderId="0" xfId="0" applyNumberFormat="1"/>
    <xf numFmtId="0" fontId="2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510540</xdr:colOff>
      <xdr:row>1</xdr:row>
      <xdr:rowOff>121920</xdr:rowOff>
    </xdr:from>
    <xdr:to>
      <xdr:col>11</xdr:col>
      <xdr:colOff>281940</xdr:colOff>
      <xdr:row>10</xdr:row>
      <xdr:rowOff>83820</xdr:rowOff>
    </xdr:to>
    <xdr:pic>
      <xdr:nvPicPr>
        <xdr:cNvPr id="97" name="Picture 9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6900" y="320040"/>
          <a:ext cx="1965960" cy="2202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8"/>
  <sheetViews>
    <sheetView tabSelected="1" zoomScaleNormal="100" workbookViewId="0">
      <selection activeCell="A27" sqref="A27"/>
    </sheetView>
  </sheetViews>
  <sheetFormatPr defaultRowHeight="13.8" x14ac:dyDescent="0.25"/>
  <cols>
    <col min="1" max="2" width="8.6640625" customWidth="1"/>
    <col min="3" max="3" width="10.6640625" customWidth="1"/>
    <col min="4" max="5" width="8.6640625" customWidth="1"/>
    <col min="6" max="6" width="10.6640625" customWidth="1"/>
    <col min="7" max="7" width="8.6640625" customWidth="1"/>
    <col min="8" max="12" width="10.6640625" customWidth="1"/>
    <col min="13" max="13" width="8.6640625" customWidth="1"/>
    <col min="14" max="14" width="10" bestFit="1" customWidth="1"/>
  </cols>
  <sheetData>
    <row r="1" spans="1:16" ht="16.8" x14ac:dyDescent="0.3">
      <c r="A1" s="62" t="s">
        <v>0</v>
      </c>
    </row>
    <row r="4" spans="1:16" ht="13.95" x14ac:dyDescent="0.25">
      <c r="C4" s="54" t="s">
        <v>1</v>
      </c>
      <c r="F4" s="54" t="s">
        <v>2</v>
      </c>
      <c r="N4" s="48"/>
    </row>
    <row r="5" spans="1:16" ht="13.95" x14ac:dyDescent="0.25">
      <c r="G5" s="26"/>
      <c r="H5" s="53"/>
      <c r="N5" s="11"/>
    </row>
    <row r="6" spans="1:16" ht="24" customHeight="1" x14ac:dyDescent="0.4">
      <c r="B6" s="9" t="s">
        <v>32</v>
      </c>
      <c r="C6" s="55">
        <v>5000000</v>
      </c>
      <c r="D6" t="s">
        <v>8</v>
      </c>
      <c r="E6" s="8" t="s">
        <v>19</v>
      </c>
      <c r="F6" s="59">
        <v>100</v>
      </c>
      <c r="G6" t="s">
        <v>3</v>
      </c>
      <c r="H6" s="47"/>
      <c r="N6" s="11"/>
    </row>
    <row r="7" spans="1:16" ht="24.6" x14ac:dyDescent="0.45">
      <c r="B7" s="7" t="s">
        <v>48</v>
      </c>
      <c r="C7" s="55">
        <v>2000000</v>
      </c>
      <c r="D7" t="s">
        <v>8</v>
      </c>
      <c r="E7" s="9" t="s">
        <v>18</v>
      </c>
      <c r="F7" s="59">
        <v>50</v>
      </c>
      <c r="G7" t="s">
        <v>3</v>
      </c>
      <c r="H7" s="47"/>
      <c r="N7" s="11"/>
    </row>
    <row r="8" spans="1:16" ht="24.6" x14ac:dyDescent="0.45">
      <c r="B8" s="7" t="s">
        <v>50</v>
      </c>
      <c r="C8" s="56">
        <v>10000</v>
      </c>
      <c r="D8" t="s">
        <v>16</v>
      </c>
      <c r="E8" s="9" t="s">
        <v>9</v>
      </c>
      <c r="F8" s="59">
        <v>50</v>
      </c>
      <c r="G8" t="s">
        <v>3</v>
      </c>
      <c r="H8" s="47"/>
      <c r="N8" s="48"/>
    </row>
    <row r="9" spans="1:16" ht="24.6" x14ac:dyDescent="0.45">
      <c r="B9" s="7" t="s">
        <v>49</v>
      </c>
      <c r="C9" s="56">
        <v>4000</v>
      </c>
      <c r="D9" t="s">
        <v>16</v>
      </c>
      <c r="E9" s="9" t="s">
        <v>17</v>
      </c>
      <c r="F9" s="60">
        <v>5</v>
      </c>
      <c r="G9" t="s">
        <v>3</v>
      </c>
      <c r="H9" s="47"/>
      <c r="J9" s="22"/>
      <c r="N9" s="48"/>
    </row>
    <row r="10" spans="1:16" ht="23.4" x14ac:dyDescent="0.5">
      <c r="B10" s="7" t="s">
        <v>41</v>
      </c>
      <c r="C10" s="57">
        <v>400</v>
      </c>
      <c r="D10" t="s">
        <v>13</v>
      </c>
      <c r="E10" s="9" t="s">
        <v>10</v>
      </c>
      <c r="F10" s="60">
        <v>5</v>
      </c>
      <c r="G10" t="s">
        <v>3</v>
      </c>
      <c r="H10" s="47"/>
      <c r="I10" s="49"/>
      <c r="N10" s="11"/>
      <c r="O10" s="11"/>
      <c r="P10" s="11"/>
    </row>
    <row r="11" spans="1:16" ht="23.4" x14ac:dyDescent="0.5">
      <c r="B11" s="7" t="s">
        <v>42</v>
      </c>
      <c r="C11" s="57">
        <v>300</v>
      </c>
      <c r="D11" t="s">
        <v>13</v>
      </c>
      <c r="E11" s="9" t="s">
        <v>11</v>
      </c>
      <c r="F11" s="60">
        <v>5</v>
      </c>
      <c r="G11" t="s">
        <v>3</v>
      </c>
      <c r="H11" s="47"/>
      <c r="N11" s="11"/>
      <c r="O11" s="11"/>
      <c r="P11" s="11"/>
    </row>
    <row r="12" spans="1:16" ht="20.399999999999999" x14ac:dyDescent="0.45">
      <c r="B12" s="7" t="s">
        <v>67</v>
      </c>
      <c r="C12" s="57">
        <v>225</v>
      </c>
      <c r="D12" t="s">
        <v>13</v>
      </c>
      <c r="F12" s="4"/>
      <c r="J12" s="8" t="s">
        <v>5</v>
      </c>
      <c r="K12" s="5">
        <f xml:space="preserve"> ( (F6-F10) /2 * (F7-F9)*F10 - (F6-F11) /2 *(F8-F9)*F11 ) / H13</f>
        <v>0</v>
      </c>
      <c r="L12" t="s">
        <v>3</v>
      </c>
      <c r="N12" s="48"/>
    </row>
    <row r="13" spans="1:16" ht="20.399999999999999" x14ac:dyDescent="0.45">
      <c r="B13" s="7" t="s">
        <v>43</v>
      </c>
      <c r="C13" s="57">
        <v>275</v>
      </c>
      <c r="D13" t="s">
        <v>13</v>
      </c>
      <c r="G13" s="15" t="s">
        <v>68</v>
      </c>
      <c r="H13" s="23">
        <f xml:space="preserve"> F6*F9 + (F7-F9)*F10 + (F8-F9)*F11</f>
        <v>950</v>
      </c>
      <c r="I13" t="s">
        <v>4</v>
      </c>
      <c r="J13" s="8" t="s">
        <v>6</v>
      </c>
      <c r="K13" s="10">
        <f xml:space="preserve"> F6^3*F9/12 + F57*F10^3/12 + F57*I57^2*F10 + F58*F11^3/12 + F58*I58^2*F11 - H13*K12^2</f>
        <v>1432916.6666666667</v>
      </c>
      <c r="L13" t="s">
        <v>7</v>
      </c>
    </row>
    <row r="14" spans="1:16" ht="17.399999999999999" customHeight="1" x14ac:dyDescent="0.3">
      <c r="B14" s="7" t="s">
        <v>47</v>
      </c>
      <c r="C14" s="57">
        <v>72800</v>
      </c>
      <c r="D14" t="s">
        <v>13</v>
      </c>
      <c r="J14" s="9" t="s">
        <v>51</v>
      </c>
      <c r="K14" s="10">
        <f xml:space="preserve"> C14*K13</f>
        <v>104316333333.33334</v>
      </c>
      <c r="L14" t="s">
        <v>15</v>
      </c>
    </row>
    <row r="15" spans="1:16" ht="15.75" x14ac:dyDescent="0.25">
      <c r="B15" s="7" t="s">
        <v>44</v>
      </c>
      <c r="C15" s="57">
        <v>15</v>
      </c>
    </row>
    <row r="16" spans="1:16" ht="19.95" customHeight="1" x14ac:dyDescent="0.45">
      <c r="B16" s="9" t="s">
        <v>69</v>
      </c>
      <c r="C16" s="57">
        <v>500</v>
      </c>
      <c r="D16" t="s">
        <v>3</v>
      </c>
      <c r="F16" s="16"/>
      <c r="G16" s="35"/>
      <c r="H16" s="35"/>
      <c r="I16" s="45" t="s">
        <v>33</v>
      </c>
      <c r="J16" s="35"/>
      <c r="K16" s="35"/>
      <c r="L16" s="17"/>
      <c r="N16" s="26"/>
    </row>
    <row r="17" spans="1:15" ht="19.95" customHeight="1" x14ac:dyDescent="0.45">
      <c r="B17" s="9" t="s">
        <v>70</v>
      </c>
      <c r="C17" s="57">
        <v>200</v>
      </c>
      <c r="D17" t="s">
        <v>3</v>
      </c>
      <c r="F17" s="30"/>
      <c r="G17" s="26"/>
      <c r="H17" s="37" t="s">
        <v>36</v>
      </c>
      <c r="I17" s="37" t="s">
        <v>37</v>
      </c>
      <c r="J17" s="16"/>
      <c r="K17" s="46" t="s">
        <v>35</v>
      </c>
      <c r="L17" s="17"/>
      <c r="M17" s="4"/>
    </row>
    <row r="18" spans="1:15" ht="19.95" customHeight="1" x14ac:dyDescent="0.45">
      <c r="B18" s="9" t="s">
        <v>77</v>
      </c>
      <c r="C18" s="57">
        <v>25</v>
      </c>
      <c r="D18" t="s">
        <v>3</v>
      </c>
      <c r="F18" s="36"/>
      <c r="G18" s="34"/>
      <c r="H18" s="38" t="s">
        <v>34</v>
      </c>
      <c r="I18" s="38" t="s">
        <v>34</v>
      </c>
      <c r="J18" s="38" t="s">
        <v>38</v>
      </c>
      <c r="K18" s="41" t="s">
        <v>39</v>
      </c>
      <c r="L18" s="42" t="s">
        <v>40</v>
      </c>
      <c r="M18" s="4"/>
    </row>
    <row r="19" spans="1:15" ht="19.95" customHeight="1" x14ac:dyDescent="0.35">
      <c r="B19" s="9" t="s">
        <v>71</v>
      </c>
      <c r="C19" s="57">
        <v>100</v>
      </c>
      <c r="D19" t="s">
        <v>3</v>
      </c>
      <c r="F19" s="31" t="s">
        <v>62</v>
      </c>
      <c r="G19" s="28"/>
      <c r="H19" s="39">
        <f xml:space="preserve"> C10/(E35^2+3*E38^2)^0.5 - 1</f>
        <v>1.2849465923246486</v>
      </c>
      <c r="I19" s="39">
        <f xml:space="preserve"> C10/(F43^2+3*F46^2)^0.5 - 1</f>
        <v>4.7123664808116219</v>
      </c>
      <c r="J19" s="21">
        <f xml:space="preserve"> C10 / (E35^2+3*E52^2)^0.5 - 1</f>
        <v>1.2622460452150861</v>
      </c>
      <c r="K19" s="39">
        <f xml:space="preserve"> C10 / (F43^2+3*F53^2)^0.5 - 1</f>
        <v>4.6556151130377161</v>
      </c>
      <c r="L19" s="43"/>
      <c r="M19" s="4"/>
    </row>
    <row r="20" spans="1:15" ht="19.95" customHeight="1" x14ac:dyDescent="0.45">
      <c r="B20" s="9" t="s">
        <v>72</v>
      </c>
      <c r="C20" s="57">
        <v>25</v>
      </c>
      <c r="D20" t="s">
        <v>3</v>
      </c>
      <c r="F20" s="31" t="s">
        <v>63</v>
      </c>
      <c r="G20" s="29"/>
      <c r="H20" s="39">
        <f xml:space="preserve"> C11/(F36^2+3*F38^2)^0.5 - 1</f>
        <v>3.2842748606087167</v>
      </c>
      <c r="I20" s="39">
        <f xml:space="preserve"> C11/(E44^2+3*E46^2)^0.5 - 1</f>
        <v>0.71370994424348644</v>
      </c>
      <c r="J20" s="39">
        <f xml:space="preserve"> C11 / (F36^2+3*F52^2)^0.5 - 1</f>
        <v>3.2417113347782873</v>
      </c>
      <c r="K20" s="39">
        <f xml:space="preserve"> C11 / (E44^2+3*E53^2)^0.5 - 1</f>
        <v>0.6966845339113148</v>
      </c>
      <c r="L20" s="43"/>
      <c r="M20" s="4"/>
      <c r="N20" s="4"/>
      <c r="O20" s="26"/>
    </row>
    <row r="21" spans="1:15" ht="19.95" customHeight="1" x14ac:dyDescent="0.45">
      <c r="B21" s="9" t="s">
        <v>78</v>
      </c>
      <c r="C21" s="58">
        <v>1</v>
      </c>
      <c r="D21" t="s">
        <v>3</v>
      </c>
      <c r="F21" s="32" t="s">
        <v>64</v>
      </c>
      <c r="G21" s="28"/>
      <c r="H21" s="39"/>
      <c r="I21" s="39"/>
      <c r="J21" s="18"/>
      <c r="K21" s="18"/>
      <c r="L21" s="44">
        <f xml:space="preserve"> IF(OR(C8=0,C9=0)," ",C12/MAX(E51,F51) - 1)</f>
        <v>8.5175276752767548</v>
      </c>
      <c r="M21" s="4"/>
    </row>
    <row r="22" spans="1:15" ht="19.95" customHeight="1" x14ac:dyDescent="0.45">
      <c r="B22" s="9" t="s">
        <v>79</v>
      </c>
      <c r="C22" s="58">
        <v>1</v>
      </c>
      <c r="D22" t="s">
        <v>3</v>
      </c>
      <c r="F22" s="31" t="s">
        <v>65</v>
      </c>
      <c r="G22" s="26"/>
      <c r="H22" s="18">
        <f xml:space="preserve"> IF(C7=0," ",K39/K35 - 1)</f>
        <v>15.910226365748066</v>
      </c>
      <c r="I22" s="18">
        <f xml:space="preserve"> IF(C6=0," ",K47/K43 - 1)</f>
        <v>5.7195455962579587</v>
      </c>
      <c r="J22" s="40"/>
      <c r="K22" s="50">
        <f xml:space="preserve"> IF(AND(C8=0,C9=0), " ", K55/K51 - 1)</f>
        <v>45.266315789460968</v>
      </c>
      <c r="L22" s="20"/>
      <c r="M22" s="4"/>
    </row>
    <row r="23" spans="1:15" ht="19.95" customHeight="1" x14ac:dyDescent="0.45">
      <c r="B23" s="9" t="s">
        <v>80</v>
      </c>
      <c r="C23" s="58">
        <v>1</v>
      </c>
      <c r="D23" t="s">
        <v>3</v>
      </c>
      <c r="F23" s="33" t="s">
        <v>66</v>
      </c>
      <c r="G23" s="34"/>
      <c r="H23" s="18"/>
      <c r="I23" s="19"/>
      <c r="J23" s="19">
        <f xml:space="preserve"> IF(C24&lt;K14/1000, " ", K14/C24 - 1)</f>
        <v>4.3163333333333442E-2</v>
      </c>
      <c r="K23" s="19"/>
      <c r="L23" s="20"/>
    </row>
    <row r="24" spans="1:15" ht="19.95" customHeight="1" x14ac:dyDescent="0.45">
      <c r="B24" s="9" t="s">
        <v>14</v>
      </c>
      <c r="C24" s="56">
        <v>100000000000</v>
      </c>
      <c r="D24" s="52" t="s">
        <v>15</v>
      </c>
      <c r="F24" s="6"/>
      <c r="H24" s="27"/>
      <c r="I24" s="27"/>
      <c r="J24" s="27"/>
      <c r="K24" s="27"/>
      <c r="L24" s="27"/>
      <c r="N24" s="12"/>
    </row>
    <row r="25" spans="1:15" x14ac:dyDescent="0.25">
      <c r="C25" s="63"/>
      <c r="N25" s="12"/>
    </row>
    <row r="26" spans="1:15" x14ac:dyDescent="0.25">
      <c r="A26" s="61"/>
      <c r="N26" s="12"/>
    </row>
    <row r="27" spans="1:15" x14ac:dyDescent="0.25">
      <c r="A27" s="64" t="s">
        <v>81</v>
      </c>
    </row>
    <row r="30" spans="1:15" x14ac:dyDescent="0.25">
      <c r="A30" s="2" t="s">
        <v>52</v>
      </c>
    </row>
    <row r="33" spans="2:12" x14ac:dyDescent="0.25">
      <c r="B33" s="25" t="s">
        <v>56</v>
      </c>
    </row>
    <row r="34" spans="2:12" ht="24" x14ac:dyDescent="0.4">
      <c r="D34" s="11"/>
      <c r="E34" s="4" t="s">
        <v>20</v>
      </c>
      <c r="F34" s="4" t="s">
        <v>21</v>
      </c>
      <c r="I34" t="s">
        <v>53</v>
      </c>
    </row>
    <row r="35" spans="2:12" ht="16.8" x14ac:dyDescent="0.25">
      <c r="D35" s="3" t="s">
        <v>26</v>
      </c>
      <c r="E35" s="13">
        <f xml:space="preserve"> C6*(F6/2-K12)/K13</f>
        <v>174.46932247746437</v>
      </c>
      <c r="F35" s="13"/>
      <c r="G35" t="s">
        <v>13</v>
      </c>
      <c r="J35" s="3" t="s">
        <v>54</v>
      </c>
      <c r="K35" s="13">
        <f xml:space="preserve"> C7*(I57 - K12)/K13</f>
        <v>66.298342541436455</v>
      </c>
      <c r="L35" t="s">
        <v>13</v>
      </c>
    </row>
    <row r="36" spans="2:12" ht="16.8" x14ac:dyDescent="0.25">
      <c r="D36" s="3" t="s">
        <v>27</v>
      </c>
      <c r="E36" s="13"/>
      <c r="F36" s="13">
        <f xml:space="preserve"> C7*(F6/2-K12)/K13</f>
        <v>69.787728990985741</v>
      </c>
      <c r="G36" t="s">
        <v>13</v>
      </c>
      <c r="I36" t="s">
        <v>29</v>
      </c>
    </row>
    <row r="37" spans="2:12" ht="24" x14ac:dyDescent="0.4">
      <c r="E37" s="4" t="s">
        <v>22</v>
      </c>
      <c r="F37" s="4" t="s">
        <v>23</v>
      </c>
      <c r="J37" s="3" t="s">
        <v>55</v>
      </c>
      <c r="K37" s="24">
        <f xml:space="preserve"> C14 / (1 + 0.002*C14*C15/C13*(K35/C13)^(C15 - 1))</f>
        <v>72799.998704519166</v>
      </c>
      <c r="L37" t="s">
        <v>13</v>
      </c>
    </row>
    <row r="38" spans="2:12" ht="16.8" x14ac:dyDescent="0.25">
      <c r="D38" s="3" t="s">
        <v>28</v>
      </c>
      <c r="E38" s="13">
        <f xml:space="preserve"> C8/K13/2*F7*(I57 - K12)</f>
        <v>8.2872928176795568</v>
      </c>
      <c r="F38" s="13">
        <f xml:space="preserve"> C9/K13/2*F7*(I57 - K12)</f>
        <v>3.3149171270718227</v>
      </c>
      <c r="G38" t="s">
        <v>13</v>
      </c>
      <c r="I38" t="s">
        <v>45</v>
      </c>
      <c r="J38" s="3"/>
    </row>
    <row r="39" spans="2:12" ht="16.8" x14ac:dyDescent="0.25">
      <c r="E39" s="4"/>
      <c r="F39" s="4"/>
      <c r="H39" s="14"/>
      <c r="J39" s="3" t="s">
        <v>46</v>
      </c>
      <c r="K39" s="13">
        <f xml:space="preserve"> 0.385*K37*(2*F10/F7)^2</f>
        <v>1121.1199800495954</v>
      </c>
      <c r="L39" t="s">
        <v>13</v>
      </c>
    </row>
    <row r="40" spans="2:12" x14ac:dyDescent="0.25">
      <c r="D40" s="3"/>
    </row>
    <row r="41" spans="2:12" x14ac:dyDescent="0.25">
      <c r="B41" s="1" t="s">
        <v>57</v>
      </c>
    </row>
    <row r="42" spans="2:12" ht="24" x14ac:dyDescent="0.4">
      <c r="B42" s="15"/>
      <c r="E42" s="4" t="s">
        <v>20</v>
      </c>
      <c r="F42" s="4" t="s">
        <v>21</v>
      </c>
      <c r="I42" t="s">
        <v>53</v>
      </c>
    </row>
    <row r="43" spans="2:12" ht="16.8" x14ac:dyDescent="0.25">
      <c r="D43" s="3" t="s">
        <v>26</v>
      </c>
      <c r="F43" s="13">
        <f xml:space="preserve"> C7*(F6/2+K12)/K13</f>
        <v>69.787728990985741</v>
      </c>
      <c r="G43" t="s">
        <v>13</v>
      </c>
      <c r="J43" s="3" t="s">
        <v>54</v>
      </c>
      <c r="K43" s="13">
        <f xml:space="preserve"> C6*(I58+K12)/K13</f>
        <v>165.74585635359117</v>
      </c>
      <c r="L43" t="s">
        <v>13</v>
      </c>
    </row>
    <row r="44" spans="2:12" ht="16.8" x14ac:dyDescent="0.25">
      <c r="D44" s="3" t="s">
        <v>27</v>
      </c>
      <c r="E44" s="13">
        <f xml:space="preserve"> C6*(F6/2+K12)/K13</f>
        <v>174.46932247746437</v>
      </c>
      <c r="G44" t="s">
        <v>13</v>
      </c>
      <c r="I44" t="s">
        <v>29</v>
      </c>
      <c r="J44" s="3"/>
    </row>
    <row r="45" spans="2:12" ht="24" x14ac:dyDescent="0.4">
      <c r="E45" s="4" t="s">
        <v>22</v>
      </c>
      <c r="F45" s="4" t="s">
        <v>23</v>
      </c>
      <c r="J45" s="3" t="s">
        <v>55</v>
      </c>
      <c r="K45" s="24">
        <f xml:space="preserve"> C14 / (1 + 0.002*C14*C15/C13*(K43/C13)^(C15 - 1))</f>
        <v>72320.573971349178</v>
      </c>
      <c r="L45" t="s">
        <v>13</v>
      </c>
    </row>
    <row r="46" spans="2:12" ht="16.8" x14ac:dyDescent="0.25">
      <c r="D46" s="3" t="s">
        <v>28</v>
      </c>
      <c r="E46" s="13">
        <f xml:space="preserve"> C8/K13/2*F8*(I58+K12)</f>
        <v>8.2872928176795568</v>
      </c>
      <c r="F46" s="13">
        <f xml:space="preserve"> C9/K13/2*F8*(I58+K12)</f>
        <v>3.3149171270718227</v>
      </c>
      <c r="G46" t="s">
        <v>13</v>
      </c>
      <c r="I46" t="s">
        <v>45</v>
      </c>
      <c r="J46" s="3"/>
    </row>
    <row r="47" spans="2:12" ht="16.8" x14ac:dyDescent="0.25">
      <c r="E47" s="4"/>
      <c r="F47" s="4"/>
      <c r="J47" s="3" t="s">
        <v>46</v>
      </c>
      <c r="K47" s="13">
        <f xml:space="preserve"> 0.385*K45*(2*F11/F8)^2</f>
        <v>1113.7368391587777</v>
      </c>
      <c r="L47" t="s">
        <v>13</v>
      </c>
    </row>
    <row r="48" spans="2:12" x14ac:dyDescent="0.25">
      <c r="D48" s="3"/>
      <c r="J48" s="3"/>
    </row>
    <row r="49" spans="1:12" x14ac:dyDescent="0.25">
      <c r="B49" s="1" t="s">
        <v>12</v>
      </c>
      <c r="D49" s="3"/>
    </row>
    <row r="50" spans="1:12" ht="24" x14ac:dyDescent="0.4">
      <c r="A50" s="15"/>
      <c r="E50" s="4" t="s">
        <v>22</v>
      </c>
      <c r="F50" s="4" t="s">
        <v>23</v>
      </c>
      <c r="I50" t="s">
        <v>61</v>
      </c>
    </row>
    <row r="51" spans="1:12" ht="16.8" x14ac:dyDescent="0.25">
      <c r="B51" s="6"/>
      <c r="D51" s="3" t="s">
        <v>31</v>
      </c>
      <c r="E51" s="13">
        <f xml:space="preserve"> E52 + C8/K13/2*(F6/2 - F10 - K12)^2</f>
        <v>23.640593195696418</v>
      </c>
      <c r="F51" s="13">
        <f xml:space="preserve"> F52 + C9/K13/2*(F6/2 - F10 - K12)^2</f>
        <v>9.456237278278568</v>
      </c>
      <c r="G51" t="s">
        <v>13</v>
      </c>
      <c r="J51" s="3" t="s">
        <v>58</v>
      </c>
      <c r="K51" s="13">
        <f xml:space="preserve"> MAX(C8,C9) / (F6 - F10/2 - F11/2) / F9</f>
        <v>21.052631578947366</v>
      </c>
      <c r="L51" t="s">
        <v>13</v>
      </c>
    </row>
    <row r="52" spans="1:12" ht="16.8" x14ac:dyDescent="0.25">
      <c r="D52" s="3" t="s">
        <v>25</v>
      </c>
      <c r="E52" s="13">
        <f xml:space="preserve"> 2*E38*F10/F9</f>
        <v>16.574585635359114</v>
      </c>
      <c r="F52" s="13">
        <f xml:space="preserve"> 2*F38*F10/F9</f>
        <v>6.6298342541436455</v>
      </c>
      <c r="G52" t="s">
        <v>13</v>
      </c>
      <c r="I52" t="s">
        <v>30</v>
      </c>
    </row>
    <row r="53" spans="1:12" ht="16.8" x14ac:dyDescent="0.25">
      <c r="D53" s="3" t="s">
        <v>24</v>
      </c>
      <c r="E53" s="13">
        <f xml:space="preserve"> 2*E46*F11/F9</f>
        <v>16.574585635359114</v>
      </c>
      <c r="F53" s="13">
        <f xml:space="preserve"> 2*F46*F11/F9</f>
        <v>6.6298342541436455</v>
      </c>
      <c r="G53" t="s">
        <v>13</v>
      </c>
      <c r="J53" s="3" t="s">
        <v>55</v>
      </c>
      <c r="K53" s="24">
        <f>IF(AND(C8=0,C9=0),C14,C14/(1+0.002*C14/(1.732*K51)*(1.732*K51/C13)^C15))</f>
        <v>72799.999999979991</v>
      </c>
      <c r="L53" t="s">
        <v>13</v>
      </c>
    </row>
    <row r="54" spans="1:12" x14ac:dyDescent="0.25">
      <c r="D54" s="3"/>
      <c r="E54" s="13"/>
      <c r="F54" s="13"/>
      <c r="I54" s="6" t="s">
        <v>60</v>
      </c>
    </row>
    <row r="55" spans="1:12" ht="16.8" x14ac:dyDescent="0.25">
      <c r="J55" s="3" t="s">
        <v>59</v>
      </c>
      <c r="K55" s="13">
        <f xml:space="preserve"> 4.83*K53*(F9/(F6 - F10/2 - F11/2))^2</f>
        <v>974.02770083075711</v>
      </c>
      <c r="L55" t="s">
        <v>13</v>
      </c>
    </row>
    <row r="57" spans="1:12" ht="16.2" x14ac:dyDescent="0.35">
      <c r="E57" s="9" t="s">
        <v>73</v>
      </c>
      <c r="F57" s="51">
        <f xml:space="preserve"> F7 - F9</f>
        <v>45</v>
      </c>
      <c r="G57" t="s">
        <v>3</v>
      </c>
      <c r="H57" s="3" t="s">
        <v>75</v>
      </c>
      <c r="I57" s="51">
        <f xml:space="preserve"> (F6 - F10)/2</f>
        <v>47.5</v>
      </c>
      <c r="J57" t="s">
        <v>3</v>
      </c>
    </row>
    <row r="58" spans="1:12" ht="16.2" x14ac:dyDescent="0.35">
      <c r="E58" s="9" t="s">
        <v>74</v>
      </c>
      <c r="F58" s="51">
        <f xml:space="preserve"> F8 - F9</f>
        <v>45</v>
      </c>
      <c r="G58" t="s">
        <v>3</v>
      </c>
      <c r="H58" s="3" t="s">
        <v>76</v>
      </c>
      <c r="I58" s="51">
        <f xml:space="preserve"> (F6 - F11)/2</f>
        <v>47.5</v>
      </c>
      <c r="J58" t="s">
        <v>3</v>
      </c>
    </row>
  </sheetData>
  <pageMargins left="0.7" right="0.7" top="0.75" bottom="0.75" header="0.3" footer="0.3"/>
  <pageSetup paperSize="9" scale="90" orientation="landscape" horizontalDpi="4294967294" r:id="rId1"/>
  <rowBreaks count="1" manualBreakCount="1">
    <brk id="28" max="12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Rothwell - LR</dc:creator>
  <cp:lastModifiedBy>alro</cp:lastModifiedBy>
  <cp:lastPrinted>2016-08-23T13:17:42Z</cp:lastPrinted>
  <dcterms:created xsi:type="dcterms:W3CDTF">2014-10-15T09:28:33Z</dcterms:created>
  <dcterms:modified xsi:type="dcterms:W3CDTF">2017-02-13T14:03:41Z</dcterms:modified>
</cp:coreProperties>
</file>